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Details" sheetId="2" r:id="rId2"/>
  </sheets>
  <definedNames>
    <definedName name="_xlnm.Print_Area" localSheetId="1">'Details'!$A$1:$L$61</definedName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<sst xmlns="http://schemas.openxmlformats.org/spreadsheetml/2006/main" count="142" uniqueCount="128">
  <si>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</si>
  <si>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</si>
  <si>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</si>
  <si>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</si>
  <si>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</si>
  <si>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</si>
  <si>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</si>
  <si>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</si>
  <si>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</si>
  <si>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</si>
  <si>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</si>
  <si>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</si>
  <si>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</si>
  <si>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</si>
  <si>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</si>
  <si>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</si>
  <si>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</si>
  <si>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</si>
  <si>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</si>
  <si>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</si>
  <si>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</si>
  <si>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</si>
  <si>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</si>
  <si>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</si>
  <si>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</si>
  <si>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</si>
  <si>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Reduction</t>
  </si>
  <si>
    <t>Increase</t>
  </si>
  <si>
    <t>Box 6 (All other payments) Variation</t>
  </si>
  <si>
    <t>Boiler maintenance</t>
  </si>
  <si>
    <t xml:space="preserve">Water </t>
  </si>
  <si>
    <t>Refuse collection</t>
  </si>
  <si>
    <t>Building maintenance</t>
  </si>
  <si>
    <t>Business rates</t>
  </si>
  <si>
    <t>Bar purchases</t>
  </si>
  <si>
    <t>Catering purchases</t>
  </si>
  <si>
    <t>Telephone &amp; IT costs</t>
  </si>
  <si>
    <t>Parish Pump magazine</t>
  </si>
  <si>
    <t>Recreation ground maintenance</t>
  </si>
  <si>
    <t>Audit fees</t>
  </si>
  <si>
    <t>Play equipment maintenance</t>
  </si>
  <si>
    <t>Licences</t>
  </si>
  <si>
    <t xml:space="preserve">Grant funded expenditure </t>
  </si>
  <si>
    <t>Electricity</t>
  </si>
  <si>
    <t>2021-22</t>
  </si>
  <si>
    <t>Gas</t>
  </si>
  <si>
    <t>Election expenses</t>
  </si>
  <si>
    <t>Replacement roof on Millennium House</t>
  </si>
  <si>
    <t>Function room floor recovering</t>
  </si>
  <si>
    <t>Burial grounds maintenance</t>
  </si>
  <si>
    <t>Millennium House promotion</t>
  </si>
  <si>
    <t>Lift maintenance</t>
  </si>
  <si>
    <t>Vehicle hire</t>
  </si>
  <si>
    <t>Other (less than £200)</t>
  </si>
  <si>
    <t>Box 4 (Staff costs) Variation</t>
  </si>
  <si>
    <t>Bar wages</t>
  </si>
  <si>
    <t>Catering staff</t>
  </si>
  <si>
    <t>Reception wages</t>
  </si>
  <si>
    <t>Cleaning wages</t>
  </si>
  <si>
    <t>Caretaking wages</t>
  </si>
  <si>
    <t xml:space="preserve">Other staff </t>
  </si>
  <si>
    <t>Explanation</t>
  </si>
  <si>
    <t>Bar closed for duration of lockdown</t>
  </si>
  <si>
    <t>Cost of pay rate increase</t>
  </si>
  <si>
    <t>New floor installed in 2021-22</t>
  </si>
  <si>
    <t>Cost of building works and scaffolding in 2021-22</t>
  </si>
  <si>
    <t>Publication of magazine resumed in September 2021-22</t>
  </si>
  <si>
    <t>Reductions less than £200</t>
  </si>
  <si>
    <t>Election for Parish Council took place in 2021</t>
  </si>
  <si>
    <t>Building re-opening publicity for Millennium House activities</t>
  </si>
  <si>
    <t>Increased energy consumption and contract rates rises from July 2021</t>
  </si>
  <si>
    <t>2022/23</t>
  </si>
  <si>
    <t>2022-23</t>
  </si>
  <si>
    <t>Detailed variances - 2022/23</t>
  </si>
  <si>
    <t>Box 3 (Total other receipts) Variation</t>
  </si>
  <si>
    <t>Footpath grant</t>
  </si>
  <si>
    <t>Community benefit grant</t>
  </si>
  <si>
    <t>Burial fees</t>
  </si>
  <si>
    <t>Memorials &amp; plaques</t>
  </si>
  <si>
    <t>Interest received</t>
  </si>
  <si>
    <t>Parish pump income</t>
  </si>
  <si>
    <t>Photocopier income</t>
  </si>
  <si>
    <t>Solar panel income</t>
  </si>
  <si>
    <t>Charity receipts</t>
  </si>
  <si>
    <t>Bar income</t>
  </si>
  <si>
    <t>Catering income</t>
  </si>
  <si>
    <t>Room hire</t>
  </si>
  <si>
    <t>MH donations</t>
  </si>
  <si>
    <t>Other</t>
  </si>
  <si>
    <t>MH Manager</t>
  </si>
  <si>
    <t>Insurance</t>
  </si>
  <si>
    <t>Medical supplies</t>
  </si>
  <si>
    <t>Bank charges</t>
  </si>
  <si>
    <t>Parish events</t>
  </si>
  <si>
    <t>Printing &amp; stationery</t>
  </si>
  <si>
    <t>Covid - 19 support grant £8,000 Job retention scheme grant £3,352</t>
  </si>
  <si>
    <t>Lottery grant in 2021-22 £10,000</t>
  </si>
  <si>
    <t>Bar re-opened September 2021</t>
  </si>
  <si>
    <t>Catering resumed mid 2021</t>
  </si>
  <si>
    <t>Vaccinations ceased Jan 2022</t>
  </si>
  <si>
    <t>Donation to improve MH kitchen £3,000</t>
  </si>
  <si>
    <t>Increase in burials</t>
  </si>
  <si>
    <t>Advertising revenue charges increased</t>
  </si>
  <si>
    <t>Charitable donations for Jubilee celebrations &amp; drinks dispensers</t>
  </si>
  <si>
    <t>New appointment September 2022</t>
  </si>
  <si>
    <t>Resumed catering within Millennium House</t>
  </si>
  <si>
    <t xml:space="preserve">Reduced hours </t>
  </si>
  <si>
    <t xml:space="preserve">Refund of drainage charges in 2021 </t>
  </si>
  <si>
    <t>Servicing of defibrillators in 2022</t>
  </si>
  <si>
    <t>Overdue maintenance took place in 2022-23</t>
  </si>
  <si>
    <t>Charge suspended during lockdown in 2021</t>
  </si>
  <si>
    <t>Ceased catering within Millennium House until mid 2021</t>
  </si>
  <si>
    <t>Additional costs in 2021 associated with transport booking in centre for transport to and from vaccinations</t>
  </si>
  <si>
    <t>Maintenance not required during lockdown</t>
  </si>
  <si>
    <t xml:space="preserve">External audit fee charge for 2021-22 raised </t>
  </si>
  <si>
    <t>Card machine overheads commenced</t>
  </si>
  <si>
    <t>Reduced maintenance</t>
  </si>
  <si>
    <t>2021 charges reduced for building after usage review</t>
  </si>
  <si>
    <t>Electric vehicle hired to transport public to vaccination centre in 2021</t>
  </si>
  <si>
    <t>Queen's jubilee celebration expenditure</t>
  </si>
  <si>
    <t>Box 3 (Other receipts)  £36,723 increase</t>
  </si>
  <si>
    <t>Box 4 (Staff costs)  £24,701 increase</t>
  </si>
  <si>
    <t>Increase expenditure on heating system</t>
  </si>
  <si>
    <t>Reduced waste collection</t>
  </si>
  <si>
    <t>Maintenance resumed in building</t>
  </si>
  <si>
    <t>Box 6 (All other payments)  £22,311 decrease</t>
  </si>
  <si>
    <t xml:space="preserve">See DETAILS sheet for explanations. </t>
  </si>
  <si>
    <t xml:space="preserve"> See DETAILS sheet for explanations.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</si>
</sst>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24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3" fontId="3" fillId="8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26" fillId="25" borderId="11" xfId="0" applyFont="1" applyFill="1" applyBorder="1" applyAlignment="1">
      <alignment wrapText="1"/>
    </xf>
    <xf numFmtId="0" fontId="27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wrapText="1"/>
    </xf>
    <xf numFmtId="0" fontId="26" fillId="17" borderId="11" xfId="0" applyFont="1" applyFill="1" applyBorder="1" applyAlignment="1">
      <alignment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6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 indent="2"/>
    </xf>
    <xf numFmtId="0" fontId="30" fillId="0" borderId="0" xfId="0" applyFont="1" applyAlignment="1">
      <alignment/>
    </xf>
    <xf numFmtId="0" fontId="26" fillId="26" borderId="0" xfId="0" applyFont="1" applyFill="1" applyAlignment="1">
      <alignment/>
    </xf>
    <xf numFmtId="3" fontId="3" fillId="26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4" fillId="0" borderId="0" xfId="0" applyNumberFormat="1" applyFont="1" applyBorder="1" applyAlignment="1">
      <alignment/>
    </xf>
    <xf numFmtId="0" fontId="33" fillId="0" borderId="0" xfId="0" applyFont="1" applyFill="1" applyAlignment="1">
      <alignment/>
    </xf>
    <xf numFmtId="3" fontId="34" fillId="0" borderId="0" xfId="55" applyNumberFormat="1" applyFont="1">
      <alignment/>
      <protection/>
    </xf>
    <xf numFmtId="3" fontId="8" fillId="0" borderId="0" xfId="0" applyNumberFormat="1" applyFont="1" applyFill="1" applyAlignment="1">
      <alignment/>
    </xf>
    <xf numFmtId="3" fontId="34" fillId="0" borderId="0" xfId="55" applyNumberFormat="1">
      <alignment/>
      <protection/>
    </xf>
    <xf numFmtId="3" fontId="8" fillId="0" borderId="0" xfId="0" applyNumberFormat="1" applyFont="1" applyAlignment="1">
      <alignment/>
    </xf>
    <xf numFmtId="3" fontId="34" fillId="0" borderId="0" xfId="55" applyNumberFormat="1" applyFont="1" applyFill="1">
      <alignment/>
      <protection/>
    </xf>
    <xf numFmtId="3" fontId="34" fillId="0" borderId="0" xfId="55" applyNumberFormat="1" applyFill="1">
      <alignment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1" fillId="0" borderId="12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35" fillId="0" borderId="0" xfId="55" applyFont="1">
      <alignment/>
      <protection/>
    </xf>
    <xf numFmtId="3" fontId="34" fillId="0" borderId="0" xfId="55" applyNumberFormat="1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13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ai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N35" sqref="N3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8515625" style="3" bestFit="1" customWidth="1"/>
    <col min="5" max="5" width="3.28125" style="3" customWidth="1"/>
    <col min="6" max="6" width="9.8515625" style="3" bestFit="1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9"/>
    </row>
    <row r="2" spans="1:12" ht="15.75">
      <c r="A2" s="26" t="s">
        <v>17</v>
      </c>
      <c r="B2" s="22"/>
      <c r="C2" s="30"/>
      <c r="D2" s="22"/>
      <c r="E2" s="22"/>
      <c r="F2" s="22"/>
      <c r="G2" s="22"/>
      <c r="H2" s="22"/>
      <c r="I2" s="22"/>
      <c r="J2" s="22"/>
      <c r="K2" s="22"/>
      <c r="L2" s="9"/>
    </row>
    <row r="3" spans="1:12" ht="14.25" customHeight="1">
      <c r="A3" s="26" t="s">
        <v>18</v>
      </c>
      <c r="C3" s="29"/>
      <c r="L3" s="9"/>
    </row>
    <row r="4" ht="14.25">
      <c r="A4" s="1" t="s">
        <v>23</v>
      </c>
    </row>
    <row r="5" spans="1:8" ht="99" customHeight="1">
      <c r="A5" s="63" t="s">
        <v>24</v>
      </c>
      <c r="B5" s="64"/>
      <c r="C5" s="64"/>
      <c r="D5" s="64"/>
      <c r="E5" s="64"/>
      <c r="F5" s="64"/>
      <c r="G5" s="64"/>
      <c r="H5" s="64"/>
    </row>
    <row r="6" ht="14.25">
      <c r="A6" s="27"/>
    </row>
    <row r="7" spans="1:14" ht="15">
      <c r="A7" s="27"/>
      <c r="D7" s="4"/>
      <c r="F7" s="4"/>
      <c r="N7" s="24"/>
    </row>
    <row r="8" spans="4:14" ht="44.25">
      <c r="D8" s="31" t="s">
        <v>25</v>
      </c>
      <c r="E8" s="24"/>
      <c r="F8" s="31" t="s">
        <v>71</v>
      </c>
      <c r="G8" s="31" t="s">
        <v>0</v>
      </c>
      <c r="H8" s="31" t="s">
        <v>0</v>
      </c>
      <c r="I8" s="31"/>
      <c r="J8" s="31"/>
      <c r="K8" s="31"/>
      <c r="L8" s="32" t="s">
        <v>15</v>
      </c>
      <c r="M8" s="10" t="s">
        <v>10</v>
      </c>
      <c r="N8" s="33" t="s">
        <v>22</v>
      </c>
    </row>
    <row r="9" spans="4:14" ht="15">
      <c r="D9" s="31" t="s">
        <v>1</v>
      </c>
      <c r="E9" s="24"/>
      <c r="F9" s="31" t="s">
        <v>1</v>
      </c>
      <c r="G9" s="31" t="s">
        <v>1</v>
      </c>
      <c r="H9" s="31" t="s">
        <v>14</v>
      </c>
      <c r="I9" s="31"/>
      <c r="J9" s="31"/>
      <c r="K9" s="24"/>
      <c r="L9" s="24"/>
      <c r="N9" s="12"/>
    </row>
    <row r="10" spans="4:14" ht="15" thickBot="1">
      <c r="D10" s="4"/>
      <c r="E10" s="4"/>
      <c r="N10" s="12"/>
    </row>
    <row r="11" spans="1:14" ht="44.25" customHeight="1" thickBot="1">
      <c r="A11" s="65" t="s">
        <v>2</v>
      </c>
      <c r="B11" s="65"/>
      <c r="C11" s="65"/>
      <c r="D11" s="8">
        <v>134466</v>
      </c>
      <c r="F11" s="8">
        <v>142445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2"/>
    </row>
    <row r="13" spans="1:14" ht="31.5" customHeight="1" thickBot="1">
      <c r="A13" s="66" t="s">
        <v>20</v>
      </c>
      <c r="B13" s="67"/>
      <c r="C13" s="68"/>
      <c r="D13" s="8">
        <v>94000</v>
      </c>
      <c r="F13" s="8">
        <v>94000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2"/>
    </row>
    <row r="15" spans="1:14" ht="19.5" customHeight="1" thickBot="1">
      <c r="A15" s="62" t="s">
        <v>3</v>
      </c>
      <c r="B15" s="62"/>
      <c r="C15" s="62"/>
      <c r="D15" s="8">
        <v>90205</v>
      </c>
      <c r="F15" s="8">
        <v>126928</v>
      </c>
      <c r="G15" s="5">
        <f>F15-D15</f>
        <v>36723</v>
      </c>
      <c r="H15" s="6">
        <f>IF((D15&gt;F15),(D15-F15)/D15,IF(D15&lt;F15,-(D15-F15)/D15,IF(D15=F15,0)))</f>
        <v>0.40710603625076214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126</v>
      </c>
    </row>
    <row r="16" spans="4:14" ht="15" thickBot="1">
      <c r="D16" s="5"/>
      <c r="F16" s="5"/>
      <c r="G16" s="5"/>
      <c r="H16" s="6"/>
      <c r="K16" s="4"/>
      <c r="L16" s="4"/>
      <c r="N16" s="12"/>
    </row>
    <row r="17" spans="1:14" ht="34.5" customHeight="1" thickBot="1">
      <c r="A17" s="62" t="s">
        <v>4</v>
      </c>
      <c r="B17" s="62"/>
      <c r="C17" s="62"/>
      <c r="D17" s="8">
        <v>49986</v>
      </c>
      <c r="F17" s="8">
        <v>74687</v>
      </c>
      <c r="G17" s="5">
        <f>F17-D17</f>
        <v>24701</v>
      </c>
      <c r="H17" s="6">
        <f>IF((D17&gt;F17),(D17-F17)/D17,IF(D17&lt;F17,-(D17-F17)/D17,IF(D17=F17,0)))</f>
        <v>0.49415836434201577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126</v>
      </c>
    </row>
    <row r="18" spans="4:14" ht="15" thickBot="1">
      <c r="D18" s="5"/>
      <c r="F18" s="5"/>
      <c r="G18" s="5"/>
      <c r="H18" s="6"/>
      <c r="K18" s="4"/>
      <c r="L18" s="4"/>
      <c r="N18" s="12"/>
    </row>
    <row r="19" spans="1:14" ht="19.5" customHeight="1" thickBot="1">
      <c r="A19" s="62" t="s">
        <v>7</v>
      </c>
      <c r="B19" s="62"/>
      <c r="C19" s="62"/>
      <c r="D19" s="8">
        <v>8280</v>
      </c>
      <c r="F19" s="8">
        <v>8510</v>
      </c>
      <c r="G19" s="5">
        <f>F19-D19</f>
        <v>230</v>
      </c>
      <c r="H19" s="6">
        <f>IF((D19&gt;F19),(D19-F19)/D19,IF(D19&lt;F19,-(D19-F19)/D19,IF(D19=F19,0)))</f>
        <v>0.027777777777777776</v>
      </c>
      <c r="I19" s="3">
        <f>IF(D19-F19&lt;200,0,IF(D19-F19&gt;200,1,IF(D19-F19=200,1)))</f>
        <v>0</v>
      </c>
      <c r="J19" s="3">
        <f>IF(F19-D19&lt;200,0,IF(F19-D19&gt;200,1,IF(F19-D19=200,1)))</f>
        <v>1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2"/>
    </row>
    <row r="21" spans="1:14" ht="63" customHeight="1" thickBot="1">
      <c r="A21" s="62" t="s">
        <v>21</v>
      </c>
      <c r="B21" s="62"/>
      <c r="C21" s="62"/>
      <c r="D21" s="8">
        <v>117960</v>
      </c>
      <c r="F21" s="8">
        <v>95649</v>
      </c>
      <c r="G21" s="5">
        <f>F21-D21</f>
        <v>-22311</v>
      </c>
      <c r="H21" s="6">
        <f>IF((D21&gt;F21),(D21-F21)/D21,IF(D21&lt;F21,-(D21-F21)/D21,IF(D21=F21,0)))</f>
        <v>0.18914038657171922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127</v>
      </c>
    </row>
    <row r="22" spans="4:14" ht="15" thickBot="1">
      <c r="D22" s="5"/>
      <c r="F22" s="5"/>
      <c r="G22" s="5"/>
      <c r="H22" s="6"/>
      <c r="K22" s="4"/>
      <c r="L22" s="4"/>
      <c r="N22" s="12"/>
    </row>
    <row r="23" spans="1:14" ht="19.5" customHeight="1" thickBot="1">
      <c r="A23" s="7" t="s">
        <v>5</v>
      </c>
      <c r="D23" s="2">
        <f>D11+D13+D15-D17-D19-D21</f>
        <v>142445</v>
      </c>
      <c r="F23" s="2">
        <f>F11+F13+F15-F17-F19-F21</f>
        <v>184527</v>
      </c>
      <c r="G23" s="5"/>
      <c r="H23" s="6"/>
      <c r="K23" s="4"/>
      <c r="L23" s="4"/>
      <c r="M23" s="14" t="s">
        <v>12</v>
      </c>
      <c r="N23" s="12"/>
    </row>
    <row r="24" spans="1:14" ht="15">
      <c r="A24" s="15"/>
      <c r="B24" s="16"/>
      <c r="C24" s="16"/>
      <c r="D24" s="17"/>
      <c r="F24" s="17"/>
      <c r="G24" s="5"/>
      <c r="H24" s="18"/>
      <c r="I24" s="16"/>
      <c r="J24" s="16"/>
      <c r="K24" s="19"/>
      <c r="L24" s="20" t="str">
        <f>IF(F23&gt;(2*F13),"YES","NO")</f>
        <v>NO</v>
      </c>
      <c r="M24" s="21" t="str">
        <f>IF(F23&gt;(2*F13),"EXPLANATION REQUIRED ON RESERVES TAB AS TO WHY CARRY FORWARD RESERVES ARE GREATER THAN TWICE INCOME FROM LOCAL TAXATION/LEVIES"," ")</f>
        <v> </v>
      </c>
      <c r="N24" s="25"/>
    </row>
    <row r="25" spans="4:14" ht="15" thickBot="1">
      <c r="D25" s="5"/>
      <c r="F25" s="5"/>
      <c r="G25" s="5"/>
      <c r="H25" s="6"/>
      <c r="K25" s="4"/>
      <c r="L25" s="4"/>
      <c r="N25" s="12"/>
    </row>
    <row r="26" spans="1:14" ht="19.5" customHeight="1" thickBot="1">
      <c r="A26" s="62" t="s">
        <v>9</v>
      </c>
      <c r="B26" s="62"/>
      <c r="C26" s="62"/>
      <c r="D26" s="8">
        <v>150289</v>
      </c>
      <c r="F26" s="8">
        <v>193516</v>
      </c>
      <c r="G26" s="5"/>
      <c r="H26" s="6"/>
      <c r="K26" s="4"/>
      <c r="L26" s="4"/>
      <c r="M26" s="14" t="s">
        <v>12</v>
      </c>
      <c r="N26" s="12"/>
    </row>
    <row r="27" spans="4:14" ht="15" thickBot="1">
      <c r="D27" s="5"/>
      <c r="F27" s="5"/>
      <c r="G27" s="5"/>
      <c r="H27" s="6"/>
      <c r="K27" s="4"/>
      <c r="L27" s="4"/>
      <c r="N27" s="12"/>
    </row>
    <row r="28" spans="1:14" ht="19.5" customHeight="1" thickBot="1">
      <c r="A28" s="62" t="s">
        <v>8</v>
      </c>
      <c r="B28" s="62"/>
      <c r="C28" s="62"/>
      <c r="D28" s="8">
        <v>2160392</v>
      </c>
      <c r="F28" s="8">
        <v>2160392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12"/>
    </row>
    <row r="30" spans="1:14" ht="19.5" customHeight="1" thickBot="1">
      <c r="A30" s="62" t="s">
        <v>6</v>
      </c>
      <c r="B30" s="62"/>
      <c r="C30" s="62"/>
      <c r="D30" s="8">
        <v>71077</v>
      </c>
      <c r="F30" s="8">
        <v>64085</v>
      </c>
      <c r="G30" s="5">
        <f>F30-D30</f>
        <v>-6992</v>
      </c>
      <c r="H30" s="6">
        <f>IF((D30&gt;F30),(D30-F30)/D30,IF(D30&lt;F30,-(D30-F30)/D30,IF(D30=F30,0)))</f>
        <v>0.09837218790888755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12"/>
    </row>
    <row r="32" ht="15">
      <c r="C32" s="11" t="s">
        <v>11</v>
      </c>
    </row>
    <row r="33" spans="15:22" ht="15" customHeight="1">
      <c r="O33" s="23"/>
      <c r="P33" s="23"/>
      <c r="Q33" s="23"/>
      <c r="R33" s="23"/>
      <c r="S33" s="23"/>
      <c r="T33" s="23"/>
      <c r="U33" s="23"/>
      <c r="V33" s="23"/>
    </row>
    <row r="34" spans="3:22" ht="15">
      <c r="C34" s="11" t="s">
        <v>13</v>
      </c>
      <c r="N34" s="23"/>
      <c r="O34" s="23"/>
      <c r="P34" s="23"/>
      <c r="Q34" s="23"/>
      <c r="R34" s="23"/>
      <c r="S34" s="23"/>
      <c r="T34" s="23"/>
      <c r="U34" s="23"/>
      <c r="V34" s="23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19:C19"/>
    <mergeCell ref="A21:C21"/>
    <mergeCell ref="A1:K1"/>
    <mergeCell ref="A26:C26"/>
    <mergeCell ref="A5:H5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L65" sqref="L65"/>
    </sheetView>
  </sheetViews>
  <sheetFormatPr defaultColWidth="9.140625" defaultRowHeight="15"/>
  <cols>
    <col min="3" max="3" width="20.7109375" style="0" customWidth="1"/>
    <col min="4" max="4" width="9.28125" style="0" bestFit="1" customWidth="1"/>
    <col min="6" max="6" width="9.28125" style="0" bestFit="1" customWidth="1"/>
    <col min="8" max="8" width="9.57421875" style="0" customWidth="1"/>
    <col min="9" max="9" width="4.00390625" style="0" customWidth="1"/>
    <col min="10" max="10" width="9.421875" style="0" bestFit="1" customWidth="1"/>
    <col min="11" max="11" width="5.421875" style="0" customWidth="1"/>
    <col min="12" max="12" width="70.28125" style="0" customWidth="1"/>
  </cols>
  <sheetData>
    <row r="1" ht="18.75">
      <c r="A1" s="28" t="s">
        <v>73</v>
      </c>
    </row>
    <row r="2" ht="18.75">
      <c r="A2" s="28"/>
    </row>
    <row r="3" spans="4:12" ht="15">
      <c r="D3" t="s">
        <v>44</v>
      </c>
      <c r="F3" t="s">
        <v>72</v>
      </c>
      <c r="H3" t="s">
        <v>26</v>
      </c>
      <c r="J3" t="s">
        <v>27</v>
      </c>
      <c r="L3" s="57" t="s">
        <v>61</v>
      </c>
    </row>
    <row r="4" spans="4:10" ht="15">
      <c r="D4" s="34" t="s">
        <v>1</v>
      </c>
      <c r="E4" s="34"/>
      <c r="F4" s="34" t="s">
        <v>1</v>
      </c>
      <c r="G4" s="34"/>
      <c r="H4" s="34" t="s">
        <v>1</v>
      </c>
      <c r="I4" s="34"/>
      <c r="J4" s="34" t="s">
        <v>1</v>
      </c>
    </row>
    <row r="5" spans="1:10" ht="15">
      <c r="A5" s="40" t="s">
        <v>74</v>
      </c>
      <c r="B5" s="35"/>
      <c r="C5" s="36"/>
      <c r="D5" s="34"/>
      <c r="E5" s="34"/>
      <c r="F5" s="34"/>
      <c r="G5" s="34"/>
      <c r="H5" s="34"/>
      <c r="I5" s="34"/>
      <c r="J5" s="34"/>
    </row>
    <row r="6" spans="1:10" ht="15">
      <c r="A6" t="s">
        <v>75</v>
      </c>
      <c r="D6" s="43">
        <v>0</v>
      </c>
      <c r="E6" s="43"/>
      <c r="F6" s="43">
        <v>98</v>
      </c>
      <c r="G6" s="34"/>
      <c r="H6" s="59"/>
      <c r="I6" s="34"/>
      <c r="J6" s="59">
        <f>F6-D6</f>
        <v>98</v>
      </c>
    </row>
    <row r="7" spans="1:12" ht="15">
      <c r="A7" t="s">
        <v>76</v>
      </c>
      <c r="D7" s="43">
        <v>14356</v>
      </c>
      <c r="E7" s="43"/>
      <c r="F7" s="43">
        <v>6780</v>
      </c>
      <c r="G7" s="34"/>
      <c r="H7" s="59">
        <f>F7-D7</f>
        <v>-7576</v>
      </c>
      <c r="I7" s="34"/>
      <c r="J7" s="59"/>
      <c r="L7" t="s">
        <v>96</v>
      </c>
    </row>
    <row r="8" spans="1:12" ht="15">
      <c r="A8" t="s">
        <v>77</v>
      </c>
      <c r="D8" s="43">
        <v>3105</v>
      </c>
      <c r="E8" s="43"/>
      <c r="F8" s="43">
        <v>4175</v>
      </c>
      <c r="G8" s="34"/>
      <c r="H8" s="59"/>
      <c r="I8" s="34"/>
      <c r="J8" s="59">
        <f aca="true" t="shared" si="0" ref="J8:J18">F8-D8</f>
        <v>1070</v>
      </c>
      <c r="L8" t="s">
        <v>101</v>
      </c>
    </row>
    <row r="9" spans="1:10" ht="15">
      <c r="A9" t="s">
        <v>78</v>
      </c>
      <c r="D9" s="43">
        <v>225</v>
      </c>
      <c r="E9" s="43"/>
      <c r="F9" s="43">
        <v>85</v>
      </c>
      <c r="G9" s="34"/>
      <c r="H9" s="59">
        <f>F9-D9</f>
        <v>-140</v>
      </c>
      <c r="I9" s="34"/>
      <c r="J9" s="59"/>
    </row>
    <row r="10" spans="1:13" ht="15">
      <c r="A10" t="s">
        <v>79</v>
      </c>
      <c r="D10" s="43">
        <v>36</v>
      </c>
      <c r="E10" s="43"/>
      <c r="F10" s="43">
        <v>207</v>
      </c>
      <c r="G10" s="34"/>
      <c r="H10" s="59"/>
      <c r="I10" s="34"/>
      <c r="J10" s="59">
        <f t="shared" si="0"/>
        <v>171</v>
      </c>
      <c r="M10" s="57"/>
    </row>
    <row r="11" spans="1:12" ht="15">
      <c r="A11" t="s">
        <v>80</v>
      </c>
      <c r="D11" s="43">
        <v>4159</v>
      </c>
      <c r="E11" s="43"/>
      <c r="F11" s="43">
        <v>5063</v>
      </c>
      <c r="G11" s="34"/>
      <c r="H11" s="59"/>
      <c r="I11" s="34"/>
      <c r="J11" s="59">
        <f t="shared" si="0"/>
        <v>904</v>
      </c>
      <c r="L11" t="s">
        <v>102</v>
      </c>
    </row>
    <row r="12" spans="1:10" ht="15">
      <c r="A12" t="s">
        <v>81</v>
      </c>
      <c r="D12" s="43">
        <v>89</v>
      </c>
      <c r="E12" s="43"/>
      <c r="F12" s="43">
        <v>10</v>
      </c>
      <c r="G12" s="34"/>
      <c r="H12" s="59">
        <f>F12-D12</f>
        <v>-79</v>
      </c>
      <c r="I12" s="34"/>
      <c r="J12" s="59"/>
    </row>
    <row r="13" spans="1:10" ht="15">
      <c r="A13" t="s">
        <v>82</v>
      </c>
      <c r="D13" s="43">
        <v>4079</v>
      </c>
      <c r="E13" s="43"/>
      <c r="F13" s="43">
        <v>4510</v>
      </c>
      <c r="G13" s="34"/>
      <c r="H13" s="59"/>
      <c r="I13" s="34"/>
      <c r="J13" s="59">
        <f t="shared" si="0"/>
        <v>431</v>
      </c>
    </row>
    <row r="14" spans="1:12" ht="15">
      <c r="A14" t="s">
        <v>83</v>
      </c>
      <c r="D14" s="43">
        <v>310</v>
      </c>
      <c r="E14" s="43"/>
      <c r="F14" s="43">
        <v>2201</v>
      </c>
      <c r="G14" s="34"/>
      <c r="H14" s="59"/>
      <c r="I14" s="34"/>
      <c r="J14" s="59">
        <f t="shared" si="0"/>
        <v>1891</v>
      </c>
      <c r="L14" t="s">
        <v>103</v>
      </c>
    </row>
    <row r="15" spans="1:12" ht="15">
      <c r="A15" t="s">
        <v>84</v>
      </c>
      <c r="D15" s="43">
        <v>22119</v>
      </c>
      <c r="E15" s="43"/>
      <c r="F15" s="43">
        <v>69943.75</v>
      </c>
      <c r="G15" s="34"/>
      <c r="H15" s="59"/>
      <c r="I15" s="34"/>
      <c r="J15" s="59">
        <f t="shared" si="0"/>
        <v>47824.75</v>
      </c>
      <c r="L15" t="s">
        <v>97</v>
      </c>
    </row>
    <row r="16" spans="1:12" ht="15">
      <c r="A16" t="s">
        <v>85</v>
      </c>
      <c r="B16" s="35"/>
      <c r="C16" s="36"/>
      <c r="D16" s="43">
        <v>1017</v>
      </c>
      <c r="E16" s="43"/>
      <c r="F16" s="43">
        <v>2586</v>
      </c>
      <c r="G16" s="38"/>
      <c r="H16" s="59"/>
      <c r="I16" s="38"/>
      <c r="J16" s="59">
        <f t="shared" si="0"/>
        <v>1569</v>
      </c>
      <c r="L16" t="s">
        <v>98</v>
      </c>
    </row>
    <row r="17" spans="1:12" ht="15">
      <c r="A17" t="s">
        <v>86</v>
      </c>
      <c r="B17" s="35"/>
      <c r="C17" s="36"/>
      <c r="D17" s="43">
        <f>19241.41+6287.94</f>
        <v>25529.35</v>
      </c>
      <c r="E17" s="43"/>
      <c r="F17" s="43">
        <v>23997</v>
      </c>
      <c r="G17" s="38"/>
      <c r="H17" s="59"/>
      <c r="I17" s="38"/>
      <c r="J17" s="59">
        <f t="shared" si="0"/>
        <v>-1532.3499999999985</v>
      </c>
      <c r="L17" t="s">
        <v>99</v>
      </c>
    </row>
    <row r="18" spans="1:12" ht="15">
      <c r="A18" t="s">
        <v>87</v>
      </c>
      <c r="B18" s="35"/>
      <c r="C18" s="36"/>
      <c r="D18" s="43">
        <v>300</v>
      </c>
      <c r="E18" s="43"/>
      <c r="F18" s="43">
        <f>1329+3000</f>
        <v>4329</v>
      </c>
      <c r="G18" s="38"/>
      <c r="H18" s="59"/>
      <c r="I18" s="38"/>
      <c r="J18" s="59">
        <f t="shared" si="0"/>
        <v>4029</v>
      </c>
      <c r="L18" t="s">
        <v>100</v>
      </c>
    </row>
    <row r="19" spans="1:12" ht="15">
      <c r="A19" t="s">
        <v>88</v>
      </c>
      <c r="B19" s="35"/>
      <c r="C19" s="36"/>
      <c r="D19" s="43">
        <f>21169-6287.94</f>
        <v>14881.060000000001</v>
      </c>
      <c r="E19" s="43"/>
      <c r="F19" s="43">
        <v>2943</v>
      </c>
      <c r="G19" s="38"/>
      <c r="H19" s="59">
        <f>F19-D19</f>
        <v>-11938.060000000001</v>
      </c>
      <c r="I19" s="38"/>
      <c r="J19" s="59"/>
      <c r="L19" t="s">
        <v>95</v>
      </c>
    </row>
    <row r="20" spans="1:10" ht="15">
      <c r="A20" s="40" t="s">
        <v>120</v>
      </c>
      <c r="B20" s="35"/>
      <c r="C20" s="36"/>
      <c r="D20" s="43">
        <f>SUM(D6:D19)</f>
        <v>90205.41</v>
      </c>
      <c r="E20" s="43"/>
      <c r="F20" s="43">
        <f>SUM(F6:F19)</f>
        <v>126927.75</v>
      </c>
      <c r="G20" s="38"/>
      <c r="H20" s="39">
        <f>SUM(H6:H19)</f>
        <v>-19733.06</v>
      </c>
      <c r="I20" s="38"/>
      <c r="J20" s="39">
        <f>SUM(J6:J19)</f>
        <v>56455.4</v>
      </c>
    </row>
    <row r="21" spans="2:10" ht="15">
      <c r="B21" s="35"/>
      <c r="C21" s="36"/>
      <c r="D21" s="43"/>
      <c r="E21" s="43"/>
      <c r="F21" s="43"/>
      <c r="G21" s="38"/>
      <c r="H21" s="39"/>
      <c r="I21" s="38"/>
      <c r="J21" s="39"/>
    </row>
    <row r="22" spans="2:10" ht="15">
      <c r="B22" s="35"/>
      <c r="C22" s="36"/>
      <c r="D22" s="43"/>
      <c r="E22" s="43"/>
      <c r="F22" s="43"/>
      <c r="G22" s="38"/>
      <c r="H22" s="39"/>
      <c r="I22" s="38"/>
      <c r="J22" s="39"/>
    </row>
    <row r="23" spans="1:10" ht="15">
      <c r="A23" s="40" t="s">
        <v>54</v>
      </c>
      <c r="B23" s="35"/>
      <c r="C23" s="36"/>
      <c r="D23" s="37"/>
      <c r="E23" s="37"/>
      <c r="F23" s="38"/>
      <c r="G23" s="38"/>
      <c r="H23" s="39"/>
      <c r="I23" s="38"/>
      <c r="J23" s="39"/>
    </row>
    <row r="24" spans="1:12" ht="15">
      <c r="A24" s="35" t="s">
        <v>89</v>
      </c>
      <c r="B24" s="35"/>
      <c r="C24" s="36"/>
      <c r="D24" s="37">
        <v>0</v>
      </c>
      <c r="E24" s="37"/>
      <c r="F24" s="38">
        <v>14903</v>
      </c>
      <c r="G24" s="38"/>
      <c r="H24" s="39"/>
      <c r="I24" s="38"/>
      <c r="J24" s="59">
        <f>F24-D24</f>
        <v>14903</v>
      </c>
      <c r="L24" t="s">
        <v>104</v>
      </c>
    </row>
    <row r="25" spans="1:12" ht="15">
      <c r="A25" s="54" t="s">
        <v>55</v>
      </c>
      <c r="B25" s="35"/>
      <c r="C25" s="36"/>
      <c r="D25" s="37">
        <v>5739</v>
      </c>
      <c r="E25" s="42"/>
      <c r="F25" s="43">
        <v>16867</v>
      </c>
      <c r="G25" s="52"/>
      <c r="H25" s="44"/>
      <c r="I25" s="44"/>
      <c r="J25" s="59">
        <f>F25-D25</f>
        <v>11128</v>
      </c>
      <c r="L25" t="s">
        <v>62</v>
      </c>
    </row>
    <row r="26" spans="1:14" ht="15">
      <c r="A26" s="54" t="s">
        <v>56</v>
      </c>
      <c r="B26" s="35"/>
      <c r="C26" s="36"/>
      <c r="D26" s="37">
        <v>0</v>
      </c>
      <c r="E26" s="42"/>
      <c r="F26" s="43">
        <v>1465</v>
      </c>
      <c r="G26" s="38"/>
      <c r="H26" s="44"/>
      <c r="I26" s="44"/>
      <c r="J26" s="59">
        <f>F26-D26</f>
        <v>1465</v>
      </c>
      <c r="L26" t="s">
        <v>105</v>
      </c>
      <c r="M26" s="56"/>
      <c r="N26" s="56"/>
    </row>
    <row r="27" spans="1:14" ht="15">
      <c r="A27" s="54" t="s">
        <v>57</v>
      </c>
      <c r="B27" s="35"/>
      <c r="C27" s="36"/>
      <c r="D27" s="37">
        <v>2342</v>
      </c>
      <c r="E27" s="42"/>
      <c r="F27" s="43">
        <v>2152</v>
      </c>
      <c r="G27" s="52"/>
      <c r="H27" s="44">
        <f>F27-D27</f>
        <v>-190</v>
      </c>
      <c r="I27" s="44"/>
      <c r="J27" s="59"/>
      <c r="M27" s="56"/>
      <c r="N27" s="56"/>
    </row>
    <row r="28" spans="1:14" ht="15">
      <c r="A28" s="54" t="s">
        <v>58</v>
      </c>
      <c r="B28" s="35"/>
      <c r="C28" s="36"/>
      <c r="D28" s="37">
        <v>13364</v>
      </c>
      <c r="E28" s="42"/>
      <c r="F28" s="43">
        <v>14042</v>
      </c>
      <c r="G28" s="52"/>
      <c r="H28" s="44"/>
      <c r="I28" s="44"/>
      <c r="J28" s="44">
        <f>F28-D28</f>
        <v>678</v>
      </c>
      <c r="L28" t="s">
        <v>63</v>
      </c>
      <c r="M28" s="56"/>
      <c r="N28" s="56"/>
    </row>
    <row r="29" spans="1:14" ht="15">
      <c r="A29" s="54" t="s">
        <v>59</v>
      </c>
      <c r="B29" s="35"/>
      <c r="C29" s="36"/>
      <c r="D29" s="37">
        <v>14284</v>
      </c>
      <c r="E29" s="42"/>
      <c r="F29" s="43">
        <v>10065</v>
      </c>
      <c r="G29" s="52"/>
      <c r="H29" s="44">
        <f>F29-D29</f>
        <v>-4219</v>
      </c>
      <c r="I29" s="44"/>
      <c r="J29" s="44"/>
      <c r="L29" t="s">
        <v>106</v>
      </c>
      <c r="M29" s="56"/>
      <c r="N29" s="56"/>
    </row>
    <row r="30" spans="1:14" ht="15">
      <c r="A30" s="54" t="s">
        <v>60</v>
      </c>
      <c r="B30" s="35"/>
      <c r="C30" s="36"/>
      <c r="D30" s="37">
        <v>14257</v>
      </c>
      <c r="E30" s="42"/>
      <c r="F30" s="43">
        <v>15193</v>
      </c>
      <c r="G30" s="52"/>
      <c r="H30" s="44"/>
      <c r="I30" s="44"/>
      <c r="J30" s="44">
        <f>F30-D30</f>
        <v>936</v>
      </c>
      <c r="L30" t="s">
        <v>63</v>
      </c>
      <c r="M30" s="56"/>
      <c r="N30" s="56"/>
    </row>
    <row r="31" spans="1:14" ht="15.75" thickBot="1">
      <c r="A31" s="40" t="s">
        <v>121</v>
      </c>
      <c r="B31" s="35"/>
      <c r="C31" s="36"/>
      <c r="D31" s="38">
        <f>SUM(D24:D30)</f>
        <v>49986</v>
      </c>
      <c r="E31" s="38"/>
      <c r="F31" s="38">
        <f>SUM(F24:F30)</f>
        <v>74687</v>
      </c>
      <c r="G31" s="38"/>
      <c r="H31" s="50">
        <f>SUM(H24:H30)</f>
        <v>-4409</v>
      </c>
      <c r="I31" s="44"/>
      <c r="J31" s="50">
        <f>SUM(J24:J30)</f>
        <v>29110</v>
      </c>
      <c r="M31" s="56"/>
      <c r="N31" s="56"/>
    </row>
    <row r="32" spans="1:14" ht="15.75" thickTop="1">
      <c r="A32" s="35"/>
      <c r="B32" s="35"/>
      <c r="C32" s="36"/>
      <c r="D32" s="37"/>
      <c r="E32" s="37"/>
      <c r="F32" s="38"/>
      <c r="G32" s="38"/>
      <c r="H32" s="39"/>
      <c r="I32" s="38"/>
      <c r="J32" s="39"/>
      <c r="M32" s="56"/>
      <c r="N32" s="56"/>
    </row>
    <row r="33" spans="1:14" ht="15">
      <c r="A33" s="40" t="s">
        <v>28</v>
      </c>
      <c r="B33" s="35"/>
      <c r="C33" s="36"/>
      <c r="D33" s="37"/>
      <c r="E33" s="37"/>
      <c r="F33" s="38"/>
      <c r="G33" s="38"/>
      <c r="H33" s="39"/>
      <c r="I33" s="38"/>
      <c r="J33" s="39"/>
      <c r="M33" s="56"/>
      <c r="N33" s="56"/>
    </row>
    <row r="34" spans="1:14" ht="15">
      <c r="A34" s="35" t="s">
        <v>29</v>
      </c>
      <c r="B34" s="35"/>
      <c r="C34" s="36"/>
      <c r="D34" s="41">
        <v>838</v>
      </c>
      <c r="E34" s="42"/>
      <c r="F34" s="41">
        <v>1877</v>
      </c>
      <c r="G34" s="51"/>
      <c r="H34" s="44"/>
      <c r="I34" s="44"/>
      <c r="J34" s="44">
        <f>F34-D34</f>
        <v>1039</v>
      </c>
      <c r="L34" s="56" t="s">
        <v>122</v>
      </c>
      <c r="M34" s="56"/>
      <c r="N34" s="56"/>
    </row>
    <row r="35" spans="1:14" ht="15">
      <c r="A35" s="35" t="s">
        <v>91</v>
      </c>
      <c r="B35" s="35"/>
      <c r="C35" s="36"/>
      <c r="D35" s="41">
        <v>0</v>
      </c>
      <c r="E35" s="42"/>
      <c r="F35" s="41">
        <v>2815</v>
      </c>
      <c r="G35" s="51"/>
      <c r="H35" s="44"/>
      <c r="I35" s="44"/>
      <c r="J35" s="44">
        <f>F35-D35</f>
        <v>2815</v>
      </c>
      <c r="L35" s="56" t="s">
        <v>108</v>
      </c>
      <c r="M35" s="56"/>
      <c r="N35" s="56"/>
    </row>
    <row r="36" spans="1:14" ht="15">
      <c r="A36" s="35" t="s">
        <v>30</v>
      </c>
      <c r="B36" s="35"/>
      <c r="C36" s="36"/>
      <c r="D36" s="41">
        <v>268</v>
      </c>
      <c r="E36" s="42"/>
      <c r="F36" s="41">
        <v>887</v>
      </c>
      <c r="G36" s="51"/>
      <c r="H36" s="44"/>
      <c r="I36" s="44"/>
      <c r="J36" s="44">
        <f aca="true" t="shared" si="1" ref="J36:J62">F36-D36</f>
        <v>619</v>
      </c>
      <c r="L36" s="56" t="s">
        <v>107</v>
      </c>
      <c r="M36" s="56"/>
      <c r="N36" s="56"/>
    </row>
    <row r="37" spans="1:14" ht="14.25" customHeight="1">
      <c r="A37" s="35" t="s">
        <v>31</v>
      </c>
      <c r="B37" s="35"/>
      <c r="C37" s="36"/>
      <c r="D37" s="41">
        <v>2877</v>
      </c>
      <c r="E37" s="42"/>
      <c r="F37" s="41">
        <v>2843</v>
      </c>
      <c r="G37" s="52"/>
      <c r="H37" s="44">
        <f>F37-D37</f>
        <v>-34</v>
      </c>
      <c r="I37" s="44"/>
      <c r="J37" s="44"/>
      <c r="L37" s="56" t="s">
        <v>123</v>
      </c>
      <c r="M37" s="56"/>
      <c r="N37" s="56"/>
    </row>
    <row r="38" spans="1:14" ht="15">
      <c r="A38" s="35" t="s">
        <v>47</v>
      </c>
      <c r="B38" s="35"/>
      <c r="C38" s="36"/>
      <c r="D38" s="44">
        <v>48543</v>
      </c>
      <c r="E38" s="42"/>
      <c r="F38" s="44">
        <v>0</v>
      </c>
      <c r="G38" s="38"/>
      <c r="H38" s="44">
        <f>F38-D38</f>
        <v>-48543</v>
      </c>
      <c r="I38" s="44"/>
      <c r="J38" s="44"/>
      <c r="L38" s="56" t="s">
        <v>65</v>
      </c>
      <c r="M38" s="56"/>
      <c r="N38" s="56"/>
    </row>
    <row r="39" spans="1:14" ht="15">
      <c r="A39" s="35" t="s">
        <v>32</v>
      </c>
      <c r="B39" s="35"/>
      <c r="C39" s="36"/>
      <c r="D39" s="44">
        <v>2028</v>
      </c>
      <c r="E39" s="42"/>
      <c r="F39" s="44">
        <v>2691</v>
      </c>
      <c r="G39" s="52"/>
      <c r="H39" s="44"/>
      <c r="I39" s="44"/>
      <c r="J39" s="44">
        <f t="shared" si="1"/>
        <v>663</v>
      </c>
      <c r="L39" s="56" t="s">
        <v>124</v>
      </c>
      <c r="M39" s="56"/>
      <c r="N39" s="56"/>
    </row>
    <row r="40" spans="1:14" ht="15">
      <c r="A40" s="35" t="s">
        <v>48</v>
      </c>
      <c r="B40" s="35"/>
      <c r="C40" s="36"/>
      <c r="D40" s="44">
        <v>8167</v>
      </c>
      <c r="E40" s="42"/>
      <c r="F40" s="44">
        <v>0</v>
      </c>
      <c r="G40" s="52"/>
      <c r="H40" s="44">
        <f>F40-D40</f>
        <v>-8167</v>
      </c>
      <c r="I40" s="44"/>
      <c r="J40" s="44"/>
      <c r="L40" s="56" t="s">
        <v>64</v>
      </c>
      <c r="M40" s="56"/>
      <c r="N40" s="56"/>
    </row>
    <row r="41" spans="1:14" ht="15">
      <c r="A41" s="35" t="s">
        <v>51</v>
      </c>
      <c r="B41" s="35"/>
      <c r="C41" s="36"/>
      <c r="D41" s="44">
        <v>396</v>
      </c>
      <c r="E41" s="42"/>
      <c r="F41" s="44">
        <v>1260</v>
      </c>
      <c r="G41" s="52"/>
      <c r="H41" s="44"/>
      <c r="I41" s="44"/>
      <c r="J41" s="44">
        <f t="shared" si="1"/>
        <v>864</v>
      </c>
      <c r="L41" s="56" t="s">
        <v>109</v>
      </c>
      <c r="M41" s="56"/>
      <c r="N41" s="56"/>
    </row>
    <row r="42" spans="1:14" ht="15">
      <c r="A42" s="35" t="s">
        <v>33</v>
      </c>
      <c r="B42" s="35"/>
      <c r="C42" s="36"/>
      <c r="D42" s="44">
        <v>1496</v>
      </c>
      <c r="E42" s="42"/>
      <c r="F42" s="44">
        <v>2932</v>
      </c>
      <c r="G42" s="52"/>
      <c r="H42" s="44"/>
      <c r="I42" s="44"/>
      <c r="J42" s="44">
        <f t="shared" si="1"/>
        <v>1436</v>
      </c>
      <c r="L42" s="56" t="s">
        <v>110</v>
      </c>
      <c r="M42" s="56"/>
      <c r="N42" s="56"/>
    </row>
    <row r="43" spans="1:14" ht="15">
      <c r="A43" s="35" t="s">
        <v>34</v>
      </c>
      <c r="B43" s="35"/>
      <c r="C43" s="36"/>
      <c r="D43" s="41">
        <v>11057</v>
      </c>
      <c r="E43" s="42"/>
      <c r="F43" s="41">
        <v>26107</v>
      </c>
      <c r="G43" s="52"/>
      <c r="H43" s="44"/>
      <c r="I43" s="44"/>
      <c r="J43" s="44">
        <f t="shared" si="1"/>
        <v>15050</v>
      </c>
      <c r="L43" t="s">
        <v>62</v>
      </c>
      <c r="M43" s="56"/>
      <c r="N43" s="56"/>
    </row>
    <row r="44" spans="1:14" ht="15">
      <c r="A44" s="35" t="s">
        <v>35</v>
      </c>
      <c r="B44" s="35"/>
      <c r="C44" s="36"/>
      <c r="D44" s="45">
        <v>2970</v>
      </c>
      <c r="E44" s="42"/>
      <c r="F44" s="45">
        <v>4620</v>
      </c>
      <c r="G44" s="46"/>
      <c r="H44" s="44"/>
      <c r="I44" s="44"/>
      <c r="J44" s="44">
        <f t="shared" si="1"/>
        <v>1650</v>
      </c>
      <c r="L44" t="s">
        <v>111</v>
      </c>
      <c r="M44" s="56"/>
      <c r="N44" s="56"/>
    </row>
    <row r="45" spans="1:14" ht="30">
      <c r="A45" s="35" t="s">
        <v>36</v>
      </c>
      <c r="B45" s="35"/>
      <c r="C45" s="36"/>
      <c r="D45" s="44">
        <v>6238</v>
      </c>
      <c r="E45" s="42"/>
      <c r="F45" s="44">
        <v>3758</v>
      </c>
      <c r="G45" s="38"/>
      <c r="H45" s="44">
        <f>F45-D45</f>
        <v>-2480</v>
      </c>
      <c r="I45" s="44"/>
      <c r="J45" s="44"/>
      <c r="L45" s="58" t="s">
        <v>112</v>
      </c>
      <c r="M45" s="56"/>
      <c r="N45" s="56"/>
    </row>
    <row r="46" spans="1:14" ht="15">
      <c r="A46" s="35" t="s">
        <v>37</v>
      </c>
      <c r="B46" s="35"/>
      <c r="C46" s="36"/>
      <c r="D46" s="41">
        <v>2272</v>
      </c>
      <c r="E46" s="42"/>
      <c r="F46" s="41">
        <v>3127</v>
      </c>
      <c r="G46" s="52"/>
      <c r="H46" s="44"/>
      <c r="I46" s="44"/>
      <c r="J46" s="44">
        <f t="shared" si="1"/>
        <v>855</v>
      </c>
      <c r="L46" s="56" t="s">
        <v>66</v>
      </c>
      <c r="M46" s="56"/>
      <c r="N46" s="56"/>
    </row>
    <row r="47" spans="1:14" ht="15">
      <c r="A47" s="35" t="s">
        <v>38</v>
      </c>
      <c r="B47" s="47"/>
      <c r="C47" s="47"/>
      <c r="D47" s="41">
        <v>2602</v>
      </c>
      <c r="E47" s="42"/>
      <c r="F47" s="41">
        <v>3008</v>
      </c>
      <c r="G47" s="43"/>
      <c r="H47" s="44"/>
      <c r="I47" s="44"/>
      <c r="J47" s="44">
        <f t="shared" si="1"/>
        <v>406</v>
      </c>
      <c r="L47" s="56" t="s">
        <v>113</v>
      </c>
      <c r="M47" s="56"/>
      <c r="N47" s="56"/>
    </row>
    <row r="48" spans="1:14" ht="15">
      <c r="A48" s="51" t="s">
        <v>49</v>
      </c>
      <c r="B48" s="35"/>
      <c r="C48" s="36"/>
      <c r="D48" s="41">
        <v>4644</v>
      </c>
      <c r="E48" s="42"/>
      <c r="F48" s="41">
        <v>3930</v>
      </c>
      <c r="G48" s="43"/>
      <c r="H48" s="44">
        <f>F48-D48</f>
        <v>-714</v>
      </c>
      <c r="I48" s="44"/>
      <c r="J48" s="44"/>
      <c r="L48" s="56" t="s">
        <v>113</v>
      </c>
      <c r="M48" s="56"/>
      <c r="N48" s="56"/>
    </row>
    <row r="49" spans="1:14" ht="15">
      <c r="A49" s="35" t="s">
        <v>39</v>
      </c>
      <c r="B49" s="35"/>
      <c r="C49" s="36"/>
      <c r="D49" s="48">
        <v>935</v>
      </c>
      <c r="E49" s="42"/>
      <c r="F49" s="48">
        <v>735</v>
      </c>
      <c r="G49" s="52"/>
      <c r="H49" s="44">
        <f>F49-D49</f>
        <v>-200</v>
      </c>
      <c r="I49" s="44"/>
      <c r="J49" s="44"/>
      <c r="L49" s="56" t="s">
        <v>114</v>
      </c>
      <c r="M49" s="56"/>
      <c r="N49" s="56"/>
    </row>
    <row r="50" spans="1:14" ht="15">
      <c r="A50" s="35" t="s">
        <v>92</v>
      </c>
      <c r="B50" s="35"/>
      <c r="C50" s="36"/>
      <c r="D50" s="48">
        <v>145</v>
      </c>
      <c r="E50" s="42"/>
      <c r="F50" s="48">
        <v>656</v>
      </c>
      <c r="G50" s="52"/>
      <c r="H50" s="44"/>
      <c r="I50" s="44"/>
      <c r="J50" s="44">
        <f t="shared" si="1"/>
        <v>511</v>
      </c>
      <c r="L50" s="56" t="s">
        <v>115</v>
      </c>
      <c r="M50" s="56"/>
      <c r="N50" s="56"/>
    </row>
    <row r="51" spans="1:14" ht="15">
      <c r="A51" s="35" t="s">
        <v>40</v>
      </c>
      <c r="B51" s="35"/>
      <c r="C51" s="36"/>
      <c r="D51" s="41">
        <v>357</v>
      </c>
      <c r="E51" s="42"/>
      <c r="F51" s="41">
        <v>0</v>
      </c>
      <c r="G51" s="43"/>
      <c r="H51" s="44">
        <f>F51-D51</f>
        <v>-357</v>
      </c>
      <c r="I51" s="44"/>
      <c r="J51" s="44"/>
      <c r="L51" s="56" t="s">
        <v>116</v>
      </c>
      <c r="M51" s="56"/>
      <c r="N51" s="56"/>
    </row>
    <row r="52" spans="1:12" ht="15">
      <c r="A52" s="35" t="s">
        <v>53</v>
      </c>
      <c r="B52" s="35"/>
      <c r="C52" s="36"/>
      <c r="D52" s="48">
        <v>3545</v>
      </c>
      <c r="E52" s="42"/>
      <c r="F52" s="48">
        <v>3706</v>
      </c>
      <c r="G52" s="49"/>
      <c r="H52" s="44"/>
      <c r="I52" s="44"/>
      <c r="J52" s="44">
        <f t="shared" si="1"/>
        <v>161</v>
      </c>
      <c r="L52" s="56" t="s">
        <v>67</v>
      </c>
    </row>
    <row r="53" spans="1:12" ht="15">
      <c r="A53" s="35" t="s">
        <v>90</v>
      </c>
      <c r="B53" s="35"/>
      <c r="C53" s="36"/>
      <c r="D53" s="48">
        <v>4376</v>
      </c>
      <c r="E53" s="42"/>
      <c r="F53" s="48">
        <v>4461</v>
      </c>
      <c r="G53" s="49"/>
      <c r="H53" s="44"/>
      <c r="I53" s="44"/>
      <c r="J53" s="44">
        <f t="shared" si="1"/>
        <v>85</v>
      </c>
      <c r="L53" s="56"/>
    </row>
    <row r="54" spans="1:12" ht="15">
      <c r="A54" s="35" t="s">
        <v>41</v>
      </c>
      <c r="B54" s="35"/>
      <c r="C54" s="36"/>
      <c r="D54" s="41">
        <v>182</v>
      </c>
      <c r="E54" s="42"/>
      <c r="F54" s="41">
        <v>682</v>
      </c>
      <c r="G54" s="52"/>
      <c r="H54" s="44"/>
      <c r="I54" s="44"/>
      <c r="J54" s="44">
        <f t="shared" si="1"/>
        <v>500</v>
      </c>
      <c r="L54" s="56" t="s">
        <v>117</v>
      </c>
    </row>
    <row r="55" spans="1:12" ht="15">
      <c r="A55" s="35" t="s">
        <v>94</v>
      </c>
      <c r="B55" s="35"/>
      <c r="C55" s="36"/>
      <c r="D55" s="41">
        <v>66</v>
      </c>
      <c r="E55" s="42"/>
      <c r="F55" s="41">
        <v>230</v>
      </c>
      <c r="G55" s="52"/>
      <c r="H55" s="44"/>
      <c r="I55" s="44"/>
      <c r="J55" s="44">
        <f t="shared" si="1"/>
        <v>164</v>
      </c>
      <c r="L55" s="56"/>
    </row>
    <row r="56" spans="1:12" ht="15">
      <c r="A56" s="35" t="s">
        <v>52</v>
      </c>
      <c r="B56" s="35"/>
      <c r="C56" s="36"/>
      <c r="D56" s="41">
        <v>619</v>
      </c>
      <c r="E56" s="42"/>
      <c r="F56" s="41">
        <v>0</v>
      </c>
      <c r="G56" s="52"/>
      <c r="H56" s="44">
        <f>F56-D56</f>
        <v>-619</v>
      </c>
      <c r="I56" s="44"/>
      <c r="J56" s="44"/>
      <c r="L56" s="56" t="s">
        <v>118</v>
      </c>
    </row>
    <row r="57" spans="1:12" ht="15">
      <c r="A57" s="35" t="s">
        <v>46</v>
      </c>
      <c r="B57" s="35"/>
      <c r="C57" s="36"/>
      <c r="D57" s="41">
        <v>510</v>
      </c>
      <c r="E57" s="42"/>
      <c r="F57" s="41">
        <v>0</v>
      </c>
      <c r="G57" s="52"/>
      <c r="H57" s="44">
        <f>F57-D57</f>
        <v>-510</v>
      </c>
      <c r="I57" s="44"/>
      <c r="J57" s="44"/>
      <c r="L57" s="56" t="s">
        <v>68</v>
      </c>
    </row>
    <row r="58" spans="1:12" ht="15">
      <c r="A58" s="35" t="s">
        <v>50</v>
      </c>
      <c r="B58" s="35"/>
      <c r="C58" s="36"/>
      <c r="D58" s="41">
        <v>200</v>
      </c>
      <c r="E58" s="42"/>
      <c r="F58" s="41">
        <v>200</v>
      </c>
      <c r="G58" s="52"/>
      <c r="H58" s="44"/>
      <c r="I58" s="44"/>
      <c r="J58" s="44"/>
      <c r="L58" s="56" t="s">
        <v>69</v>
      </c>
    </row>
    <row r="59" spans="1:12" ht="15">
      <c r="A59" s="35" t="s">
        <v>42</v>
      </c>
      <c r="B59" s="35"/>
      <c r="C59" s="36"/>
      <c r="D59" s="41">
        <v>310</v>
      </c>
      <c r="E59" s="42"/>
      <c r="F59" s="41">
        <v>2126</v>
      </c>
      <c r="G59" s="52"/>
      <c r="H59" s="44"/>
      <c r="I59" s="44"/>
      <c r="J59" s="44">
        <f t="shared" si="1"/>
        <v>1816</v>
      </c>
      <c r="L59" s="56" t="s">
        <v>119</v>
      </c>
    </row>
    <row r="60" spans="1:12" ht="15">
      <c r="A60" s="35" t="s">
        <v>93</v>
      </c>
      <c r="B60" s="35"/>
      <c r="C60" s="36"/>
      <c r="D60" s="41">
        <v>160</v>
      </c>
      <c r="E60" s="42"/>
      <c r="F60" s="41">
        <v>430</v>
      </c>
      <c r="G60" s="52"/>
      <c r="H60" s="44"/>
      <c r="I60" s="44"/>
      <c r="J60" s="44">
        <f t="shared" si="1"/>
        <v>270</v>
      </c>
      <c r="L60" s="56" t="s">
        <v>119</v>
      </c>
    </row>
    <row r="61" spans="1:12" ht="15">
      <c r="A61" s="35" t="s">
        <v>45</v>
      </c>
      <c r="B61" s="35"/>
      <c r="C61" s="36"/>
      <c r="D61" s="41">
        <v>6429</v>
      </c>
      <c r="E61" s="52"/>
      <c r="F61" s="41">
        <v>5576</v>
      </c>
      <c r="G61" s="53"/>
      <c r="H61" s="44">
        <f>F61-D61</f>
        <v>-853</v>
      </c>
      <c r="I61" s="44"/>
      <c r="J61" s="44"/>
      <c r="L61" s="56" t="s">
        <v>70</v>
      </c>
    </row>
    <row r="62" spans="1:12" ht="15">
      <c r="A62" s="35" t="s">
        <v>43</v>
      </c>
      <c r="D62" s="41">
        <v>5730</v>
      </c>
      <c r="E62" s="42"/>
      <c r="F62" s="41">
        <v>6992</v>
      </c>
      <c r="G62" s="53"/>
      <c r="H62" s="44"/>
      <c r="I62" s="44"/>
      <c r="J62" s="44">
        <f t="shared" si="1"/>
        <v>1262</v>
      </c>
      <c r="L62" s="56" t="s">
        <v>70</v>
      </c>
    </row>
    <row r="63" spans="1:10" ht="15.75" thickBot="1">
      <c r="A63" s="40" t="s">
        <v>125</v>
      </c>
      <c r="D63" s="37">
        <f>SUM(D34:D62)</f>
        <v>117960</v>
      </c>
      <c r="E63" s="37"/>
      <c r="F63" s="38">
        <f>SUM(F34:F62)</f>
        <v>85649</v>
      </c>
      <c r="G63" s="38"/>
      <c r="H63" s="50">
        <f>SUM(H34:H62)</f>
        <v>-62477</v>
      </c>
      <c r="I63" s="44"/>
      <c r="J63" s="50">
        <f>SUM(J34:J62)</f>
        <v>30166</v>
      </c>
    </row>
    <row r="64" spans="4:6" ht="15.75" thickTop="1">
      <c r="D64" s="55"/>
      <c r="F64" s="55"/>
    </row>
    <row r="66" ht="15">
      <c r="A66" s="51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John</cp:lastModifiedBy>
  <cp:lastPrinted>2022-06-10T10:36:37Z</cp:lastPrinted>
  <dcterms:created xsi:type="dcterms:W3CDTF">2012-07-11T10:01:28Z</dcterms:created>
  <dcterms:modified xsi:type="dcterms:W3CDTF">2023-05-15T13:42:59Z</dcterms:modified>
  <cp:category/>
  <cp:version/>
  <cp:contentType/>
  <cp:contentStatus/>
</cp:coreProperties>
</file>